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:\THartman\My Projects\Election Specific Info\2022 Primary Election\MIB left to count\Daily Reports for posting\Aug 08\"/>
    </mc:Choice>
  </mc:AlternateContent>
  <xr:revisionPtr revIDLastSave="0" documentId="13_ncr:1_{473CAEF1-5402-49C8-9A46-050664D93B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B- Wed., August 0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9" l="1"/>
  <c r="K18" i="9"/>
  <c r="J18" i="9"/>
  <c r="P27" i="9"/>
  <c r="O27" i="9"/>
  <c r="J3" i="9"/>
  <c r="K3" i="9"/>
  <c r="J4" i="9"/>
  <c r="K4" i="9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N27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Q26" i="9"/>
  <c r="L26" i="9"/>
  <c r="Q25" i="9"/>
  <c r="L25" i="9"/>
  <c r="Q24" i="9"/>
  <c r="L24" i="9"/>
  <c r="Q23" i="9"/>
  <c r="L23" i="9"/>
  <c r="Q22" i="9"/>
  <c r="L22" i="9"/>
  <c r="Q21" i="9"/>
  <c r="L21" i="9"/>
  <c r="Q20" i="9"/>
  <c r="L20" i="9"/>
  <c r="Q19" i="9"/>
  <c r="L19" i="9"/>
  <c r="Q17" i="9"/>
  <c r="L17" i="9"/>
  <c r="Q16" i="9"/>
  <c r="L16" i="9"/>
  <c r="Q15" i="9"/>
  <c r="L15" i="9"/>
  <c r="Q14" i="9"/>
  <c r="L14" i="9"/>
  <c r="Q13" i="9"/>
  <c r="L13" i="9"/>
  <c r="Q12" i="9"/>
  <c r="L12" i="9"/>
  <c r="Q11" i="9"/>
  <c r="L11" i="9"/>
  <c r="Q10" i="9"/>
  <c r="L10" i="9"/>
  <c r="Q9" i="9"/>
  <c r="L9" i="9"/>
  <c r="Q8" i="9"/>
  <c r="Q7" i="9"/>
  <c r="L7" i="9"/>
  <c r="Q6" i="9"/>
  <c r="L6" i="9"/>
  <c r="Q5" i="9"/>
  <c r="L5" i="9"/>
  <c r="Q4" i="9"/>
  <c r="Q3" i="9"/>
  <c r="L3" i="9"/>
  <c r="M14" i="9" l="1"/>
  <c r="M4" i="9"/>
  <c r="M19" i="9"/>
  <c r="M26" i="9"/>
  <c r="M10" i="9"/>
  <c r="M9" i="9"/>
  <c r="M24" i="9"/>
  <c r="M8" i="9"/>
  <c r="M11" i="9"/>
  <c r="M3" i="9"/>
  <c r="M17" i="9"/>
  <c r="M16" i="9"/>
  <c r="M20" i="9"/>
  <c r="M25" i="9"/>
  <c r="M23" i="9"/>
  <c r="M7" i="9"/>
  <c r="M22" i="9"/>
  <c r="M6" i="9"/>
  <c r="M21" i="9"/>
  <c r="M13" i="9"/>
  <c r="M15" i="9"/>
  <c r="K27" i="9"/>
  <c r="M12" i="9"/>
  <c r="J27" i="9"/>
  <c r="L27" i="9"/>
  <c r="Q18" i="9"/>
  <c r="Q27" i="9" s="1"/>
  <c r="M5" i="9"/>
  <c r="M18" i="9"/>
  <c r="M27" i="9" l="1"/>
</calcChain>
</file>

<file path=xl/sharedStrings.xml><?xml version="1.0" encoding="utf-8"?>
<sst xmlns="http://schemas.openxmlformats.org/spreadsheetml/2006/main" count="50" uniqueCount="38">
  <si>
    <t>County</t>
  </si>
  <si>
    <t>Ballots Sent*</t>
  </si>
  <si>
    <t>Dem</t>
  </si>
  <si>
    <t>Rep</t>
  </si>
  <si>
    <t>Other</t>
  </si>
  <si>
    <t>Total</t>
  </si>
  <si>
    <t>Allegany</t>
  </si>
  <si>
    <t>Anne Arundel</t>
  </si>
  <si>
    <t>Baltimore City</t>
  </si>
  <si>
    <t>Baltimore County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</si>
  <si>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</si>
  <si>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</si>
  <si>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</si>
  <si>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</si>
  <si>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</si>
  <si>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</si>
  <si>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</si>
  <si>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</si>
  <si>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</si>
  <si>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</si>
  <si>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</si>
  <si>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</si>
  <si>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</si>
  <si>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</si>
  <si>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Saint Mary's</t>
  </si>
  <si>
    <t>Somerset</t>
  </si>
  <si>
    <t>Talbot</t>
  </si>
  <si>
    <t>Washington</t>
  </si>
  <si>
    <t>Wicomico</t>
  </si>
  <si>
    <t>Worcester</t>
  </si>
  <si>
    <t>Statewide</t>
  </si>
  <si>
    <t xml:space="preserve">*From the statewide database used to issue and process mail-in ballots.  This number will not change. </t>
  </si>
  <si>
    <t xml:space="preserve">*** Number reported from the voting system. This number will be updated as local boards count ballots. </t>
  </si>
  <si>
    <t xml:space="preserve">** From the statewide databased used to issue and process mail-in ballots.  This number is updated daily. All received ballots were entered into the statewide database as of August 3, 2022. </t>
  </si>
  <si>
    <t>Total Ballots Received through August 07**</t>
  </si>
  <si>
    <t>Cumulative Total Mail-In Ballots canvassed through August 07***</t>
  </si>
  <si>
    <t>Ballots left to count as of the August 07****</t>
  </si>
  <si>
    <t xml:space="preserve">**** Ballots left to count is the number of ballots received minus the number of ballots canvassed.  As of Sunday, August 7, 2022, all local boards finished canvassing all Mail-in Ballots. The difference in total ballots received minus ballots canvassed is becuase some mail-in ballots are counted during the provisional canvass, in order to keep private the identity of provisional voters. When the mail-in ballot canvass is complete, the ballots left to count is zeroed out, as there are no more ballots left to count.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</si>
</sst>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Roboto"/>
    </font>
    <font>
      <sz val="10"/>
      <color rgb="FF000000"/>
      <name val="Roboto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4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37" fontId="0" fillId="0" borderId="2" xfId="0" applyNumberFormat="1" applyFont="1" applyBorder="1" applyAlignment="1">
      <alignment horizontal="right" vertical="top"/>
    </xf>
    <xf numFmtId="37" fontId="6" fillId="0" borderId="2" xfId="0" applyNumberFormat="1" applyFont="1" applyBorder="1" applyAlignment="1">
      <alignment horizontal="right" vertical="top"/>
    </xf>
    <xf numFmtId="37" fontId="1" fillId="0" borderId="6" xfId="0" applyNumberFormat="1" applyFont="1" applyBorder="1" applyAlignment="1">
      <alignment wrapText="1"/>
    </xf>
    <xf numFmtId="37" fontId="7" fillId="0" borderId="6" xfId="0" applyNumberFormat="1" applyFont="1" applyBorder="1" applyAlignment="1">
      <alignment horizontal="right" vertical="top"/>
    </xf>
    <xf numFmtId="0" fontId="0" fillId="0" borderId="0" xfId="0" applyFont="1" applyAlignment="1"/>
    <xf numFmtId="3" fontId="10" fillId="0" borderId="6" xfId="0" applyNumberFormat="1" applyFont="1" applyBorder="1" applyAlignment="1">
      <alignment vertical="top" wrapText="1" readingOrder="1"/>
    </xf>
    <xf numFmtId="3" fontId="11" fillId="0" borderId="7" xfId="0" applyNumberFormat="1" applyFont="1" applyBorder="1" applyAlignment="1">
      <alignment vertical="top" wrapText="1" readingOrder="1"/>
    </xf>
    <xf numFmtId="3" fontId="12" fillId="0" borderId="6" xfId="0" applyNumberFormat="1" applyFont="1" applyBorder="1" applyAlignment="1">
      <alignment wrapText="1"/>
    </xf>
    <xf numFmtId="3" fontId="8" fillId="0" borderId="6" xfId="0" applyNumberFormat="1" applyFont="1" applyBorder="1" applyAlignment="1">
      <alignment wrapText="1"/>
    </xf>
    <xf numFmtId="0" fontId="8" fillId="0" borderId="6" xfId="0" applyFont="1" applyBorder="1" applyAlignment="1">
      <alignment wrapText="1"/>
    </xf>
    <xf numFmtId="37" fontId="8" fillId="0" borderId="6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37" fontId="9" fillId="0" borderId="6" xfId="0" applyNumberFormat="1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M1001"/>
  <sheetViews>
    <sheetView tabSelected="1" view="pageLayout" zoomScaleNormal="100" workbookViewId="0">
      <selection activeCell="J4" sqref="J4"/>
    </sheetView>
  </sheetViews>
  <sheetFormatPr defaultColWidth="12.5703125" defaultRowHeight="15.75" customHeight="1" x14ac:dyDescent="0.2"/>
  <cols>
    <col min="1" max="1" width="17.5703125" customWidth="1"/>
    <col min="2" max="2" width="11.140625" customWidth="1"/>
    <col min="3" max="3" width="11" customWidth="1"/>
    <col min="4" max="4" width="11.140625" customWidth="1"/>
    <col min="5" max="5" width="13" customWidth="1"/>
    <col min="6" max="7" width="14.140625" customWidth="1"/>
    <col min="8" max="8" width="12.7109375" customWidth="1"/>
    <col min="9" max="9" width="12.7109375" style="10" customWidth="1"/>
    <col min="10" max="10" width="12.5703125" customWidth="1"/>
    <col min="11" max="11" width="12.85546875" customWidth="1"/>
    <col min="12" max="12" width="13" customWidth="1"/>
    <col min="13" max="13" width="12.140625" customWidth="1"/>
    <col min="14" max="14" width="14.42578125" customWidth="1"/>
    <col min="15" max="15" width="14.140625" customWidth="1"/>
    <col min="16" max="16" width="14.42578125" customWidth="1"/>
    <col min="17" max="17" width="14.5703125" customWidth="1"/>
  </cols>
  <sheetData>
    <row r="1" spans="1:39" ht="61.5" customHeight="1" x14ac:dyDescent="0.2">
      <c r="A1" s="21" t="s">
        <v>0</v>
      </c>
      <c r="B1" s="23" t="s">
        <v>1</v>
      </c>
      <c r="C1" s="24"/>
      <c r="D1" s="24"/>
      <c r="E1" s="25"/>
      <c r="F1" s="23" t="s">
        <v>34</v>
      </c>
      <c r="G1" s="26"/>
      <c r="H1" s="26"/>
      <c r="I1" s="27"/>
      <c r="J1" s="23" t="s">
        <v>35</v>
      </c>
      <c r="K1" s="24"/>
      <c r="L1" s="24"/>
      <c r="M1" s="25"/>
      <c r="N1" s="28" t="s">
        <v>36</v>
      </c>
      <c r="O1" s="24"/>
      <c r="P1" s="24"/>
      <c r="Q1" s="25"/>
      <c r="R1" s="1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2.75" x14ac:dyDescent="0.2">
      <c r="A2" s="22"/>
      <c r="B2" s="4" t="s">
        <v>2</v>
      </c>
      <c r="C2" s="4" t="s">
        <v>3</v>
      </c>
      <c r="D2" s="4" t="s">
        <v>4</v>
      </c>
      <c r="E2" s="4" t="s">
        <v>5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2</v>
      </c>
      <c r="K2" s="4" t="s">
        <v>3</v>
      </c>
      <c r="L2" s="4" t="s">
        <v>4</v>
      </c>
      <c r="M2" s="4" t="s">
        <v>5</v>
      </c>
      <c r="N2" s="4" t="s">
        <v>2</v>
      </c>
      <c r="O2" s="4" t="s">
        <v>3</v>
      </c>
      <c r="P2" s="4" t="s">
        <v>4</v>
      </c>
      <c r="Q2" s="4" t="s">
        <v>5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2.75" x14ac:dyDescent="0.2">
      <c r="A3" s="5" t="s">
        <v>6</v>
      </c>
      <c r="B3" s="6">
        <v>1979</v>
      </c>
      <c r="C3" s="6">
        <v>1620</v>
      </c>
      <c r="D3" s="6">
        <v>482</v>
      </c>
      <c r="E3" s="6">
        <v>4081</v>
      </c>
      <c r="F3" s="9">
        <v>1440</v>
      </c>
      <c r="G3" s="9">
        <v>1234</v>
      </c>
      <c r="H3" s="9">
        <v>223</v>
      </c>
      <c r="I3" s="11">
        <v>2897</v>
      </c>
      <c r="J3" s="13">
        <f>1205+234</f>
        <v>1439</v>
      </c>
      <c r="K3" s="13">
        <f>805+239</f>
        <v>1044</v>
      </c>
      <c r="L3" s="13">
        <f>1+178</f>
        <v>179</v>
      </c>
      <c r="M3" s="14">
        <f t="shared" ref="M3:M26" si="0">J3+K3+L3</f>
        <v>2662</v>
      </c>
      <c r="N3" s="15">
        <v>0</v>
      </c>
      <c r="O3" s="15">
        <v>0</v>
      </c>
      <c r="P3" s="15">
        <v>0</v>
      </c>
      <c r="Q3" s="15">
        <f t="shared" ref="Q3:Q26" si="1">N3+O3+P3</f>
        <v>0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2.75" x14ac:dyDescent="0.2">
      <c r="A4" s="5" t="s">
        <v>7</v>
      </c>
      <c r="B4" s="6">
        <v>33535</v>
      </c>
      <c r="C4" s="6">
        <v>12646</v>
      </c>
      <c r="D4" s="6">
        <v>0</v>
      </c>
      <c r="E4" s="6">
        <v>46181</v>
      </c>
      <c r="F4" s="9">
        <v>24152</v>
      </c>
      <c r="G4" s="9">
        <v>8217</v>
      </c>
      <c r="H4" s="9">
        <v>0</v>
      </c>
      <c r="I4" s="11">
        <v>32369</v>
      </c>
      <c r="J4" s="13">
        <f>11827+10965</f>
        <v>22792</v>
      </c>
      <c r="K4" s="13">
        <f>1856+5228</f>
        <v>7084</v>
      </c>
      <c r="L4" s="13">
        <v>0</v>
      </c>
      <c r="M4" s="14">
        <f t="shared" si="0"/>
        <v>29876</v>
      </c>
      <c r="N4" s="15">
        <v>0</v>
      </c>
      <c r="O4" s="15">
        <v>0</v>
      </c>
      <c r="P4" s="15">
        <v>0</v>
      </c>
      <c r="Q4" s="15">
        <f t="shared" si="1"/>
        <v>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2.75" x14ac:dyDescent="0.2">
      <c r="A5" s="5" t="s">
        <v>8</v>
      </c>
      <c r="B5" s="6">
        <v>45820</v>
      </c>
      <c r="C5" s="6">
        <v>2385</v>
      </c>
      <c r="D5" s="6">
        <v>3684</v>
      </c>
      <c r="E5" s="6">
        <v>51889</v>
      </c>
      <c r="F5" s="9">
        <v>32422</v>
      </c>
      <c r="G5" s="9">
        <v>1196</v>
      </c>
      <c r="H5" s="9">
        <v>868</v>
      </c>
      <c r="I5" s="11">
        <v>34486</v>
      </c>
      <c r="J5" s="13">
        <f>28831+3465</f>
        <v>32296</v>
      </c>
      <c r="K5" s="13">
        <f>1076+112</f>
        <v>1188</v>
      </c>
      <c r="L5" s="13">
        <f>779+70</f>
        <v>849</v>
      </c>
      <c r="M5" s="14">
        <f t="shared" si="0"/>
        <v>34333</v>
      </c>
      <c r="N5" s="15">
        <v>0</v>
      </c>
      <c r="O5" s="15">
        <v>0</v>
      </c>
      <c r="P5" s="15">
        <v>0</v>
      </c>
      <c r="Q5" s="15">
        <f t="shared" si="1"/>
        <v>0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2.75" x14ac:dyDescent="0.2">
      <c r="A6" s="5" t="s">
        <v>9</v>
      </c>
      <c r="B6" s="6">
        <v>55716</v>
      </c>
      <c r="C6" s="6">
        <v>14268</v>
      </c>
      <c r="D6" s="6">
        <v>3294</v>
      </c>
      <c r="E6" s="6">
        <v>73278</v>
      </c>
      <c r="F6" s="9">
        <v>40172</v>
      </c>
      <c r="G6" s="9">
        <v>8734</v>
      </c>
      <c r="H6" s="9">
        <v>880</v>
      </c>
      <c r="I6" s="11">
        <v>49786</v>
      </c>
      <c r="J6" s="13">
        <f>37043+1748</f>
        <v>38791</v>
      </c>
      <c r="K6" s="13">
        <f>6486+1173</f>
        <v>7659</v>
      </c>
      <c r="L6" s="13">
        <f>283+260</f>
        <v>543</v>
      </c>
      <c r="M6" s="14">
        <f t="shared" si="0"/>
        <v>46993</v>
      </c>
      <c r="N6" s="15">
        <v>0</v>
      </c>
      <c r="O6" s="15">
        <v>0</v>
      </c>
      <c r="P6" s="15">
        <v>0</v>
      </c>
      <c r="Q6" s="15">
        <f t="shared" si="1"/>
        <v>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2.75" x14ac:dyDescent="0.2">
      <c r="A7" s="5" t="s">
        <v>10</v>
      </c>
      <c r="B7" s="6">
        <v>4775</v>
      </c>
      <c r="C7" s="6">
        <v>2755</v>
      </c>
      <c r="D7" s="6">
        <v>1316</v>
      </c>
      <c r="E7" s="6">
        <v>8846</v>
      </c>
      <c r="F7" s="9">
        <v>3503</v>
      </c>
      <c r="G7" s="9">
        <v>1861</v>
      </c>
      <c r="H7" s="9">
        <v>530</v>
      </c>
      <c r="I7" s="11">
        <v>5894</v>
      </c>
      <c r="J7" s="13">
        <f>2196+160</f>
        <v>2356</v>
      </c>
      <c r="K7" s="13">
        <f>973+156</f>
        <v>1129</v>
      </c>
      <c r="L7" s="13">
        <f>1+3</f>
        <v>4</v>
      </c>
      <c r="M7" s="14">
        <f t="shared" si="0"/>
        <v>3489</v>
      </c>
      <c r="N7" s="15">
        <v>0</v>
      </c>
      <c r="O7" s="15">
        <v>0</v>
      </c>
      <c r="P7" s="15">
        <v>0</v>
      </c>
      <c r="Q7" s="15">
        <f t="shared" si="1"/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2.75" x14ac:dyDescent="0.2">
      <c r="A8" s="5" t="s">
        <v>11</v>
      </c>
      <c r="B8" s="6">
        <v>690</v>
      </c>
      <c r="C8" s="6">
        <v>515</v>
      </c>
      <c r="D8" s="6">
        <v>0</v>
      </c>
      <c r="E8" s="6">
        <v>1205</v>
      </c>
      <c r="F8" s="9">
        <v>517</v>
      </c>
      <c r="G8" s="9">
        <v>373</v>
      </c>
      <c r="H8" s="9">
        <v>0</v>
      </c>
      <c r="I8" s="11">
        <v>890</v>
      </c>
      <c r="J8" s="13">
        <f>398+75</f>
        <v>473</v>
      </c>
      <c r="K8" s="13">
        <f>265+68</f>
        <v>333</v>
      </c>
      <c r="L8" s="13">
        <v>0</v>
      </c>
      <c r="M8" s="14">
        <f t="shared" si="0"/>
        <v>806</v>
      </c>
      <c r="N8" s="15">
        <v>0</v>
      </c>
      <c r="O8" s="15">
        <v>0</v>
      </c>
      <c r="P8" s="15">
        <v>0</v>
      </c>
      <c r="Q8" s="15">
        <f t="shared" si="1"/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2.75" x14ac:dyDescent="0.2">
      <c r="A9" s="5" t="s">
        <v>12</v>
      </c>
      <c r="B9" s="6">
        <v>6957</v>
      </c>
      <c r="C9" s="6">
        <v>5171</v>
      </c>
      <c r="D9" s="6">
        <v>2185</v>
      </c>
      <c r="E9" s="6">
        <v>14313</v>
      </c>
      <c r="F9" s="9">
        <v>5192</v>
      </c>
      <c r="G9" s="9">
        <v>3519</v>
      </c>
      <c r="H9" s="9">
        <v>1036</v>
      </c>
      <c r="I9" s="11">
        <v>9747</v>
      </c>
      <c r="J9" s="13">
        <f>4523+452</f>
        <v>4975</v>
      </c>
      <c r="K9" s="13">
        <f>2910+414</f>
        <v>3324</v>
      </c>
      <c r="L9" s="13">
        <f>635+292</f>
        <v>927</v>
      </c>
      <c r="M9" s="14">
        <f t="shared" si="0"/>
        <v>9226</v>
      </c>
      <c r="N9" s="15">
        <v>0</v>
      </c>
      <c r="O9" s="15">
        <v>0</v>
      </c>
      <c r="P9" s="15">
        <v>0</v>
      </c>
      <c r="Q9" s="15">
        <f t="shared" si="1"/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12.75" x14ac:dyDescent="0.2">
      <c r="A10" s="5" t="s">
        <v>13</v>
      </c>
      <c r="B10" s="6">
        <v>2894</v>
      </c>
      <c r="C10" s="6">
        <v>2111</v>
      </c>
      <c r="D10" s="6">
        <v>865</v>
      </c>
      <c r="E10" s="6">
        <v>5870</v>
      </c>
      <c r="F10" s="9">
        <v>1971</v>
      </c>
      <c r="G10" s="9">
        <v>1356</v>
      </c>
      <c r="H10" s="9">
        <v>259</v>
      </c>
      <c r="I10" s="11">
        <v>3586</v>
      </c>
      <c r="J10" s="13">
        <f>1542+277</f>
        <v>1819</v>
      </c>
      <c r="K10" s="13">
        <f>929+271</f>
        <v>1200</v>
      </c>
      <c r="L10" s="13">
        <f>17+147</f>
        <v>164</v>
      </c>
      <c r="M10" s="14">
        <f t="shared" si="0"/>
        <v>3183</v>
      </c>
      <c r="N10" s="15">
        <v>0</v>
      </c>
      <c r="O10" s="15">
        <v>0</v>
      </c>
      <c r="P10" s="15">
        <v>0</v>
      </c>
      <c r="Q10" s="15">
        <f t="shared" si="1"/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12.75" x14ac:dyDescent="0.2">
      <c r="A11" s="5" t="s">
        <v>14</v>
      </c>
      <c r="B11" s="6">
        <v>8898</v>
      </c>
      <c r="C11" s="6">
        <v>1768</v>
      </c>
      <c r="D11" s="6">
        <v>1446</v>
      </c>
      <c r="E11" s="6">
        <v>12112</v>
      </c>
      <c r="F11" s="9">
        <v>6288</v>
      </c>
      <c r="G11" s="9">
        <v>1069</v>
      </c>
      <c r="H11" s="9">
        <v>523</v>
      </c>
      <c r="I11" s="11">
        <v>7880</v>
      </c>
      <c r="J11" s="13">
        <f>5726+515</f>
        <v>6241</v>
      </c>
      <c r="K11" s="13">
        <f>984+80</f>
        <v>1064</v>
      </c>
      <c r="L11" s="13">
        <f>458+48</f>
        <v>506</v>
      </c>
      <c r="M11" s="14">
        <f t="shared" si="0"/>
        <v>7811</v>
      </c>
      <c r="N11" s="15">
        <v>0</v>
      </c>
      <c r="O11" s="15">
        <v>0</v>
      </c>
      <c r="P11" s="15">
        <v>0</v>
      </c>
      <c r="Q11" s="15">
        <f t="shared" si="1"/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2.75" x14ac:dyDescent="0.2">
      <c r="A12" s="5" t="s">
        <v>15</v>
      </c>
      <c r="B12" s="6">
        <v>1355</v>
      </c>
      <c r="C12" s="6">
        <v>649</v>
      </c>
      <c r="D12" s="6">
        <v>28</v>
      </c>
      <c r="E12" s="6">
        <v>2032</v>
      </c>
      <c r="F12" s="9">
        <v>1017</v>
      </c>
      <c r="G12" s="9">
        <v>487</v>
      </c>
      <c r="H12" s="9">
        <v>10</v>
      </c>
      <c r="I12" s="11">
        <v>1514</v>
      </c>
      <c r="J12" s="13">
        <f>595+300</f>
        <v>895</v>
      </c>
      <c r="K12" s="13">
        <f>210+175</f>
        <v>385</v>
      </c>
      <c r="L12" s="13">
        <f>1+9</f>
        <v>10</v>
      </c>
      <c r="M12" s="14">
        <f t="shared" si="0"/>
        <v>1290</v>
      </c>
      <c r="N12" s="15">
        <v>0</v>
      </c>
      <c r="O12" s="15">
        <v>0</v>
      </c>
      <c r="P12" s="15">
        <v>0</v>
      </c>
      <c r="Q12" s="15">
        <f t="shared" si="1"/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2.75" x14ac:dyDescent="0.2">
      <c r="A13" s="5" t="s">
        <v>16</v>
      </c>
      <c r="B13" s="6">
        <v>15059</v>
      </c>
      <c r="C13" s="6">
        <v>5528</v>
      </c>
      <c r="D13" s="6">
        <v>3414</v>
      </c>
      <c r="E13" s="6">
        <v>24001</v>
      </c>
      <c r="F13" s="9">
        <v>10694</v>
      </c>
      <c r="G13" s="9">
        <v>3535</v>
      </c>
      <c r="H13" s="9">
        <v>1411</v>
      </c>
      <c r="I13" s="11">
        <v>15640</v>
      </c>
      <c r="J13" s="13">
        <f>6217+4537</f>
        <v>10754</v>
      </c>
      <c r="K13" s="13">
        <f>2047+1398</f>
        <v>3445</v>
      </c>
      <c r="L13" s="13">
        <f>565+842</f>
        <v>1407</v>
      </c>
      <c r="M13" s="14">
        <f t="shared" si="0"/>
        <v>15606</v>
      </c>
      <c r="N13" s="15">
        <v>0</v>
      </c>
      <c r="O13" s="15">
        <v>0</v>
      </c>
      <c r="P13" s="15">
        <v>0</v>
      </c>
      <c r="Q13" s="15">
        <f t="shared" si="1"/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2.75" x14ac:dyDescent="0.2">
      <c r="A14" s="5" t="s">
        <v>17</v>
      </c>
      <c r="B14" s="6">
        <v>697</v>
      </c>
      <c r="C14" s="6">
        <v>871</v>
      </c>
      <c r="D14" s="6">
        <v>120</v>
      </c>
      <c r="E14" s="6">
        <v>1688</v>
      </c>
      <c r="F14" s="9">
        <v>524</v>
      </c>
      <c r="G14" s="9">
        <v>641</v>
      </c>
      <c r="H14" s="9">
        <v>39</v>
      </c>
      <c r="I14" s="11">
        <v>1204</v>
      </c>
      <c r="J14" s="13">
        <f>368+92</f>
        <v>460</v>
      </c>
      <c r="K14" s="13">
        <f>476+94</f>
        <v>570</v>
      </c>
      <c r="L14" s="13">
        <f>5+29</f>
        <v>34</v>
      </c>
      <c r="M14" s="14">
        <f t="shared" si="0"/>
        <v>1064</v>
      </c>
      <c r="N14" s="15">
        <v>0</v>
      </c>
      <c r="O14" s="15">
        <v>0</v>
      </c>
      <c r="P14" s="15">
        <v>0</v>
      </c>
      <c r="Q14" s="15">
        <f t="shared" si="1"/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2.75" x14ac:dyDescent="0.2">
      <c r="A15" s="5" t="s">
        <v>18</v>
      </c>
      <c r="B15" s="6">
        <v>9978</v>
      </c>
      <c r="C15" s="6">
        <v>6161</v>
      </c>
      <c r="D15" s="6">
        <v>1714</v>
      </c>
      <c r="E15" s="6">
        <v>17853</v>
      </c>
      <c r="F15" s="9">
        <v>7224</v>
      </c>
      <c r="G15" s="9">
        <v>4296</v>
      </c>
      <c r="H15" s="9">
        <v>567</v>
      </c>
      <c r="I15" s="11">
        <v>12087</v>
      </c>
      <c r="J15" s="13">
        <f>5558+918</f>
        <v>6476</v>
      </c>
      <c r="K15" s="13">
        <f>3449+451</f>
        <v>3900</v>
      </c>
      <c r="L15" s="13">
        <f>341+109</f>
        <v>450</v>
      </c>
      <c r="M15" s="14">
        <f t="shared" si="0"/>
        <v>10826</v>
      </c>
      <c r="N15" s="15">
        <v>0</v>
      </c>
      <c r="O15" s="15">
        <v>0</v>
      </c>
      <c r="P15" s="15">
        <v>0</v>
      </c>
      <c r="Q15" s="15">
        <f t="shared" si="1"/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2.75" x14ac:dyDescent="0.2">
      <c r="A16" s="5" t="s">
        <v>19</v>
      </c>
      <c r="B16" s="6">
        <v>22440</v>
      </c>
      <c r="C16" s="6">
        <v>5064</v>
      </c>
      <c r="D16" s="6">
        <v>4860</v>
      </c>
      <c r="E16" s="6">
        <v>32364</v>
      </c>
      <c r="F16" s="9">
        <v>15592</v>
      </c>
      <c r="G16" s="9">
        <v>3134</v>
      </c>
      <c r="H16" s="9">
        <v>1835</v>
      </c>
      <c r="I16" s="11">
        <v>20561</v>
      </c>
      <c r="J16" s="13">
        <f>11531+3178</f>
        <v>14709</v>
      </c>
      <c r="K16" s="13">
        <f>2326+663</f>
        <v>2989</v>
      </c>
      <c r="L16" s="13">
        <f>1064+646</f>
        <v>1710</v>
      </c>
      <c r="M16" s="14">
        <f t="shared" si="0"/>
        <v>19408</v>
      </c>
      <c r="N16" s="15">
        <v>0</v>
      </c>
      <c r="O16" s="15">
        <v>0</v>
      </c>
      <c r="P16" s="15">
        <v>0</v>
      </c>
      <c r="Q16" s="15">
        <f t="shared" si="1"/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2.75" x14ac:dyDescent="0.2">
      <c r="A17" s="5" t="s">
        <v>20</v>
      </c>
      <c r="B17" s="6">
        <v>1158</v>
      </c>
      <c r="C17" s="6">
        <v>421</v>
      </c>
      <c r="D17" s="6">
        <v>179</v>
      </c>
      <c r="E17" s="6">
        <v>1758</v>
      </c>
      <c r="F17" s="9">
        <v>907</v>
      </c>
      <c r="G17" s="9">
        <v>297</v>
      </c>
      <c r="H17" s="9">
        <v>76</v>
      </c>
      <c r="I17" s="11">
        <v>1280</v>
      </c>
      <c r="J17" s="13">
        <f>655+214</f>
        <v>869</v>
      </c>
      <c r="K17" s="13">
        <f>206+28</f>
        <v>234</v>
      </c>
      <c r="L17" s="13">
        <f>55+19</f>
        <v>74</v>
      </c>
      <c r="M17" s="14">
        <f t="shared" si="0"/>
        <v>1177</v>
      </c>
      <c r="N17" s="15">
        <v>0</v>
      </c>
      <c r="O17" s="15">
        <v>0</v>
      </c>
      <c r="P17" s="15">
        <v>0</v>
      </c>
      <c r="Q17" s="15">
        <f t="shared" si="1"/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2.75" x14ac:dyDescent="0.2">
      <c r="A18" s="5" t="s">
        <v>21</v>
      </c>
      <c r="B18" s="6">
        <v>91151</v>
      </c>
      <c r="C18" s="6">
        <v>11910</v>
      </c>
      <c r="D18" s="6">
        <v>15510</v>
      </c>
      <c r="E18" s="6">
        <v>118571</v>
      </c>
      <c r="F18" s="9">
        <v>63626</v>
      </c>
      <c r="G18" s="9">
        <v>6431</v>
      </c>
      <c r="H18" s="9">
        <v>4908</v>
      </c>
      <c r="I18" s="11">
        <v>74965</v>
      </c>
      <c r="J18" s="13">
        <f>40836+22602</f>
        <v>63438</v>
      </c>
      <c r="K18" s="13">
        <f>4197+2201</f>
        <v>6398</v>
      </c>
      <c r="L18" s="13">
        <f>2626+2242</f>
        <v>4868</v>
      </c>
      <c r="M18" s="14">
        <f t="shared" si="0"/>
        <v>74704</v>
      </c>
      <c r="N18" s="16">
        <v>0</v>
      </c>
      <c r="O18" s="16">
        <v>0</v>
      </c>
      <c r="P18" s="16">
        <v>0</v>
      </c>
      <c r="Q18" s="16">
        <f t="shared" si="1"/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2.75" x14ac:dyDescent="0.2">
      <c r="A19" s="5" t="s">
        <v>22</v>
      </c>
      <c r="B19" s="6">
        <v>61665</v>
      </c>
      <c r="C19" s="6">
        <v>3257</v>
      </c>
      <c r="D19" s="6">
        <v>511</v>
      </c>
      <c r="E19" s="6">
        <v>65433</v>
      </c>
      <c r="F19" s="9">
        <v>45084</v>
      </c>
      <c r="G19" s="9">
        <v>1936</v>
      </c>
      <c r="H19" s="9">
        <v>176</v>
      </c>
      <c r="I19" s="11">
        <v>47196</v>
      </c>
      <c r="J19" s="13">
        <f>41998+342</f>
        <v>42340</v>
      </c>
      <c r="K19" s="13">
        <f>1763+8</f>
        <v>1771</v>
      </c>
      <c r="L19" s="13">
        <f>158+1</f>
        <v>159</v>
      </c>
      <c r="M19" s="14">
        <f t="shared" si="0"/>
        <v>44270</v>
      </c>
      <c r="N19" s="15">
        <v>0</v>
      </c>
      <c r="O19" s="15">
        <v>0</v>
      </c>
      <c r="P19" s="15">
        <v>0</v>
      </c>
      <c r="Q19" s="15">
        <f t="shared" si="1"/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2.75" x14ac:dyDescent="0.2">
      <c r="A20" s="5" t="s">
        <v>23</v>
      </c>
      <c r="B20" s="6">
        <v>1873</v>
      </c>
      <c r="C20" s="6">
        <v>1194</v>
      </c>
      <c r="D20" s="6">
        <v>483</v>
      </c>
      <c r="E20" s="6">
        <v>3550</v>
      </c>
      <c r="F20" s="9">
        <v>1387</v>
      </c>
      <c r="G20" s="9">
        <v>760</v>
      </c>
      <c r="H20" s="9">
        <v>133</v>
      </c>
      <c r="I20" s="11">
        <v>2280</v>
      </c>
      <c r="J20" s="13">
        <f>1240+108</f>
        <v>1348</v>
      </c>
      <c r="K20" s="13">
        <f>680+51</f>
        <v>731</v>
      </c>
      <c r="L20" s="13">
        <f>115+10</f>
        <v>125</v>
      </c>
      <c r="M20" s="14">
        <f t="shared" si="0"/>
        <v>2204</v>
      </c>
      <c r="N20" s="15">
        <v>0</v>
      </c>
      <c r="O20" s="15">
        <v>0</v>
      </c>
      <c r="P20" s="15">
        <v>0</v>
      </c>
      <c r="Q20" s="15">
        <f t="shared" si="1"/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2.75" x14ac:dyDescent="0.2">
      <c r="A21" s="5" t="s">
        <v>24</v>
      </c>
      <c r="B21" s="6">
        <v>3960</v>
      </c>
      <c r="C21" s="6">
        <v>2477</v>
      </c>
      <c r="D21" s="6">
        <v>1029</v>
      </c>
      <c r="E21" s="6">
        <v>7466</v>
      </c>
      <c r="F21" s="9">
        <v>2880</v>
      </c>
      <c r="G21" s="9">
        <v>1692</v>
      </c>
      <c r="H21" s="9">
        <v>357</v>
      </c>
      <c r="I21" s="11">
        <v>4929</v>
      </c>
      <c r="J21" s="13">
        <f>2179+548</f>
        <v>2727</v>
      </c>
      <c r="K21" s="13">
        <f>1219+345</f>
        <v>1564</v>
      </c>
      <c r="L21" s="13">
        <f>197+116</f>
        <v>313</v>
      </c>
      <c r="M21" s="14">
        <f t="shared" si="0"/>
        <v>4604</v>
      </c>
      <c r="N21" s="15">
        <v>0</v>
      </c>
      <c r="O21" s="15">
        <v>0</v>
      </c>
      <c r="P21" s="15">
        <v>0</v>
      </c>
      <c r="Q21" s="15">
        <f t="shared" si="1"/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2.75" x14ac:dyDescent="0.2">
      <c r="A22" s="5" t="s">
        <v>25</v>
      </c>
      <c r="B22" s="6">
        <v>613</v>
      </c>
      <c r="C22" s="6">
        <v>353</v>
      </c>
      <c r="D22" s="6">
        <v>0</v>
      </c>
      <c r="E22" s="6">
        <v>966</v>
      </c>
      <c r="F22" s="9">
        <v>443</v>
      </c>
      <c r="G22" s="9">
        <v>259</v>
      </c>
      <c r="H22" s="9">
        <v>0</v>
      </c>
      <c r="I22" s="11">
        <v>702</v>
      </c>
      <c r="J22" s="13">
        <f>163+160</f>
        <v>323</v>
      </c>
      <c r="K22" s="13">
        <f>47+115</f>
        <v>162</v>
      </c>
      <c r="L22" s="13">
        <f t="shared" ref="L22:L24" si="2">0+0</f>
        <v>0</v>
      </c>
      <c r="M22" s="14">
        <f t="shared" si="0"/>
        <v>485</v>
      </c>
      <c r="N22" s="15">
        <v>0</v>
      </c>
      <c r="O22" s="15">
        <v>0</v>
      </c>
      <c r="P22" s="15">
        <v>0</v>
      </c>
      <c r="Q22" s="15">
        <f t="shared" si="1"/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12.75" x14ac:dyDescent="0.2">
      <c r="A23" s="5" t="s">
        <v>26</v>
      </c>
      <c r="B23" s="6">
        <v>2262</v>
      </c>
      <c r="C23" s="6">
        <v>1072</v>
      </c>
      <c r="D23" s="6">
        <v>0</v>
      </c>
      <c r="E23" s="6">
        <v>3334</v>
      </c>
      <c r="F23" s="9">
        <v>1780</v>
      </c>
      <c r="G23" s="9">
        <v>760</v>
      </c>
      <c r="H23" s="9">
        <v>0</v>
      </c>
      <c r="I23" s="11">
        <v>2540</v>
      </c>
      <c r="J23" s="13">
        <f>1444+266</f>
        <v>1710</v>
      </c>
      <c r="K23" s="13">
        <f>554+144</f>
        <v>698</v>
      </c>
      <c r="L23" s="13">
        <f t="shared" si="2"/>
        <v>0</v>
      </c>
      <c r="M23" s="14">
        <f t="shared" si="0"/>
        <v>2408</v>
      </c>
      <c r="N23" s="15">
        <v>0</v>
      </c>
      <c r="O23" s="15">
        <v>0</v>
      </c>
      <c r="P23" s="15">
        <v>0</v>
      </c>
      <c r="Q23" s="15">
        <f t="shared" si="1"/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12.75" x14ac:dyDescent="0.2">
      <c r="A24" s="5" t="s">
        <v>27</v>
      </c>
      <c r="B24" s="6">
        <v>5039</v>
      </c>
      <c r="C24" s="6">
        <v>3088</v>
      </c>
      <c r="D24" s="6">
        <v>0</v>
      </c>
      <c r="E24" s="6">
        <v>8127</v>
      </c>
      <c r="F24" s="9">
        <v>3719</v>
      </c>
      <c r="G24" s="9">
        <v>2193</v>
      </c>
      <c r="H24" s="9">
        <v>0</v>
      </c>
      <c r="I24" s="11">
        <v>5912</v>
      </c>
      <c r="J24" s="13">
        <f>3091+470</f>
        <v>3561</v>
      </c>
      <c r="K24" s="13">
        <f>1747+343</f>
        <v>2090</v>
      </c>
      <c r="L24" s="13">
        <f t="shared" si="2"/>
        <v>0</v>
      </c>
      <c r="M24" s="14">
        <f t="shared" si="0"/>
        <v>5651</v>
      </c>
      <c r="N24" s="15">
        <v>0</v>
      </c>
      <c r="O24" s="15">
        <v>0</v>
      </c>
      <c r="P24" s="15">
        <v>0</v>
      </c>
      <c r="Q24" s="15">
        <f t="shared" si="1"/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2.75" x14ac:dyDescent="0.2">
      <c r="A25" s="5" t="s">
        <v>28</v>
      </c>
      <c r="B25" s="6">
        <v>3433</v>
      </c>
      <c r="C25" s="6">
        <v>1755</v>
      </c>
      <c r="D25" s="6">
        <v>750</v>
      </c>
      <c r="E25" s="6">
        <v>5938</v>
      </c>
      <c r="F25" s="9">
        <v>2548</v>
      </c>
      <c r="G25" s="9">
        <v>1256</v>
      </c>
      <c r="H25" s="9">
        <v>319</v>
      </c>
      <c r="I25" s="11">
        <v>4123</v>
      </c>
      <c r="J25" s="13">
        <f>1762+456</f>
        <v>2218</v>
      </c>
      <c r="K25" s="13">
        <f>685+275</f>
        <v>960</v>
      </c>
      <c r="L25" s="13">
        <f>52+109</f>
        <v>161</v>
      </c>
      <c r="M25" s="14">
        <f t="shared" si="0"/>
        <v>3339</v>
      </c>
      <c r="N25" s="15">
        <v>0</v>
      </c>
      <c r="O25" s="15">
        <v>0</v>
      </c>
      <c r="P25" s="15">
        <v>0</v>
      </c>
      <c r="Q25" s="15">
        <f t="shared" si="1"/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12.75" x14ac:dyDescent="0.2">
      <c r="A26" s="5" t="s">
        <v>29</v>
      </c>
      <c r="B26" s="6">
        <v>2458</v>
      </c>
      <c r="C26" s="6">
        <v>1509</v>
      </c>
      <c r="D26" s="6">
        <v>0</v>
      </c>
      <c r="E26" s="6">
        <v>3967</v>
      </c>
      <c r="F26" s="9">
        <v>1691</v>
      </c>
      <c r="G26" s="9">
        <v>973</v>
      </c>
      <c r="H26" s="9">
        <v>0</v>
      </c>
      <c r="I26" s="11">
        <v>2664</v>
      </c>
      <c r="J26" s="13">
        <f>1091+495</f>
        <v>1586</v>
      </c>
      <c r="K26" s="13">
        <f>559+334</f>
        <v>893</v>
      </c>
      <c r="L26" s="13">
        <f>0+0</f>
        <v>0</v>
      </c>
      <c r="M26" s="14">
        <f t="shared" si="0"/>
        <v>2479</v>
      </c>
      <c r="N26" s="15">
        <v>0</v>
      </c>
      <c r="O26" s="15">
        <v>0</v>
      </c>
      <c r="P26" s="15">
        <v>0</v>
      </c>
      <c r="Q26" s="15">
        <f t="shared" si="1"/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13.5" thickBot="1" x14ac:dyDescent="0.25">
      <c r="A27" s="5" t="s">
        <v>30</v>
      </c>
      <c r="B27" s="7">
        <v>384405</v>
      </c>
      <c r="C27" s="7">
        <v>88548</v>
      </c>
      <c r="D27" s="7">
        <v>41870</v>
      </c>
      <c r="E27" s="7">
        <v>514823</v>
      </c>
      <c r="F27" s="8">
        <v>274731</v>
      </c>
      <c r="G27" s="8">
        <v>56205</v>
      </c>
      <c r="H27" s="8">
        <v>14145</v>
      </c>
      <c r="I27" s="12">
        <v>345163</v>
      </c>
      <c r="J27" s="17">
        <f t="shared" ref="J27:M27" si="3">SUM(J3:J26)</f>
        <v>264596</v>
      </c>
      <c r="K27" s="17">
        <f t="shared" si="3"/>
        <v>50815</v>
      </c>
      <c r="L27" s="17">
        <f t="shared" si="3"/>
        <v>12483</v>
      </c>
      <c r="M27" s="17">
        <f t="shared" si="3"/>
        <v>327894</v>
      </c>
      <c r="N27" s="18">
        <f>SUM(N3:N26)</f>
        <v>0</v>
      </c>
      <c r="O27" s="18">
        <f t="shared" ref="O27:Q27" si="4">SUM(O3:O26)</f>
        <v>0</v>
      </c>
      <c r="P27" s="18">
        <f t="shared" si="4"/>
        <v>0</v>
      </c>
      <c r="Q27" s="18">
        <f t="shared" si="4"/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12.75" x14ac:dyDescent="0.2">
      <c r="A29" s="2"/>
      <c r="B29" s="19" t="s">
        <v>31</v>
      </c>
      <c r="C29" s="20"/>
      <c r="D29" s="20"/>
      <c r="E29" s="20"/>
      <c r="F29" s="20"/>
      <c r="G29" s="20"/>
      <c r="H29" s="20"/>
      <c r="I29" s="2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12.75" x14ac:dyDescent="0.2">
      <c r="A30" s="2"/>
      <c r="B30" s="19" t="s">
        <v>33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2.75" x14ac:dyDescent="0.2">
      <c r="A31" s="2"/>
      <c r="B31" s="19" t="s">
        <v>32</v>
      </c>
      <c r="C31" s="20"/>
      <c r="D31" s="20"/>
      <c r="E31" s="20"/>
      <c r="F31" s="20"/>
      <c r="G31" s="20"/>
      <c r="H31" s="20"/>
      <c r="I31" s="2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45.75" customHeight="1" x14ac:dyDescent="0.2">
      <c r="A32" s="2"/>
      <c r="B32" s="19" t="s">
        <v>37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1:39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1:39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1:39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39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1:39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 spans="1:39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 spans="1:39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 spans="1:39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 spans="1:39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 spans="1:39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 spans="1:39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 spans="1:39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 spans="1:39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 spans="1:39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 spans="1:39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 spans="1:39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 spans="1:39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 spans="1:39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 spans="1:39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 spans="1:39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 spans="1:39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 spans="1:39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 spans="1:39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1:39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 spans="1:39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 spans="1:39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 spans="1:39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 spans="1:39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 spans="1:39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 spans="1:39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 spans="1:39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 spans="1:39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 spans="1:39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 spans="1:39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 spans="1:39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 spans="1:39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 spans="1:39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 spans="1:39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 spans="1:39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 spans="1:39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 spans="1:39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 spans="1:39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 spans="1:39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 spans="1:39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1:39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1:39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1:39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 spans="1:39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 spans="1:39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 spans="1:39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 spans="1:39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 spans="1:39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 spans="1:39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1:39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 spans="1:39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 spans="1:39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 spans="1:39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 spans="1:39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 spans="1:39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 spans="1:39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 spans="1:39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 spans="1:39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 spans="1:39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 spans="1:39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 spans="1:39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 spans="1:39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 spans="1:39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 spans="1:39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 spans="1:39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 spans="1:39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 spans="1:39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 spans="1:39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 spans="1:39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 spans="1:39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 spans="1:39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 spans="1:39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 spans="1:39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 spans="1:39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 spans="1:39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 spans="1:39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 spans="1:39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 spans="1:39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 spans="1:39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 spans="1:39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 spans="1:39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 spans="1:39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 spans="1:39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 spans="1:39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 spans="1:39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 spans="1:39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 spans="1:39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 spans="1:39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 spans="1:39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 spans="1:39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 spans="1:39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 spans="1:39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 spans="1:39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 spans="1:39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 spans="1:39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 spans="1:39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 spans="1:39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 spans="1:39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 spans="1:39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 spans="1:39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 spans="1:39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 spans="1:39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 spans="1:39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 spans="1:39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 spans="1:39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 spans="1:39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 spans="1:39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 spans="1:39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 spans="1:39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 spans="1:39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 spans="1:39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 spans="1:39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 spans="1:39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 spans="1:39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 spans="1:39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 spans="1:39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 spans="1:39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 spans="1:39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 spans="1:39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 spans="1:39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 spans="1:39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 spans="1:39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 spans="1:39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 spans="1:39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 spans="1:39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 spans="1:39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 spans="1:39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 spans="1:39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 spans="1:39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 spans="1:39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 spans="1:39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 spans="1:39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 spans="1:39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 spans="1:39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 spans="1:39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 spans="1:39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 spans="1:39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 spans="1:39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 spans="1:39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 spans="1:39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 spans="1:39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 spans="1:39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 spans="1:39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 spans="1:39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 spans="1:39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 spans="1:39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 spans="1:39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1:39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 spans="1:39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 spans="1:39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 spans="1:39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 spans="1:39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 spans="1:39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  <row r="670" spans="1:39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</row>
    <row r="671" spans="1:39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</row>
    <row r="672" spans="1:39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</row>
    <row r="673" spans="1:39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</row>
    <row r="674" spans="1:39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</row>
    <row r="675" spans="1:39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</row>
    <row r="676" spans="1:39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</row>
    <row r="677" spans="1:39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</row>
    <row r="678" spans="1:39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</row>
    <row r="679" spans="1:39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</row>
    <row r="680" spans="1:39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</row>
    <row r="681" spans="1:39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</row>
    <row r="682" spans="1:39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</row>
    <row r="683" spans="1:39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</row>
    <row r="684" spans="1:39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</row>
    <row r="685" spans="1:39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</row>
    <row r="686" spans="1:39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</row>
    <row r="687" spans="1:39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</row>
    <row r="688" spans="1:39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</row>
    <row r="689" spans="1:39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</row>
    <row r="690" spans="1:39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</row>
    <row r="691" spans="1:39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</row>
    <row r="692" spans="1:39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</row>
    <row r="693" spans="1:39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</row>
    <row r="694" spans="1:39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</row>
    <row r="695" spans="1:39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</row>
    <row r="696" spans="1:39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</row>
    <row r="697" spans="1:39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</row>
    <row r="698" spans="1:39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</row>
    <row r="699" spans="1:39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</row>
    <row r="700" spans="1:39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</row>
    <row r="701" spans="1:39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</row>
    <row r="702" spans="1:39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</row>
    <row r="703" spans="1:39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</row>
    <row r="704" spans="1:39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</row>
    <row r="705" spans="1:39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</row>
    <row r="706" spans="1:39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</row>
    <row r="707" spans="1:39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 spans="1:39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</row>
    <row r="709" spans="1:39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 spans="1:39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</row>
    <row r="711" spans="1:39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</row>
    <row r="712" spans="1:39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</row>
    <row r="713" spans="1:39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</row>
    <row r="714" spans="1:39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</row>
    <row r="715" spans="1:39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 spans="1:39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</row>
    <row r="717" spans="1:39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</row>
    <row r="718" spans="1:39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</row>
    <row r="719" spans="1:39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</row>
    <row r="720" spans="1:39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</row>
    <row r="721" spans="1:39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</row>
    <row r="722" spans="1:39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</row>
    <row r="723" spans="1:39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</row>
    <row r="724" spans="1:39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</row>
    <row r="725" spans="1:39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</row>
    <row r="726" spans="1:39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</row>
    <row r="727" spans="1:39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</row>
    <row r="728" spans="1:39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</row>
    <row r="729" spans="1:39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</row>
    <row r="730" spans="1:39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</row>
    <row r="731" spans="1:39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</row>
    <row r="732" spans="1:39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</row>
    <row r="733" spans="1:39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</row>
    <row r="734" spans="1:39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</row>
    <row r="735" spans="1:39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</row>
    <row r="736" spans="1:39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</row>
    <row r="737" spans="1:39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</row>
    <row r="738" spans="1:39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</row>
    <row r="739" spans="1:39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</row>
    <row r="740" spans="1:39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</row>
    <row r="741" spans="1:39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</row>
    <row r="742" spans="1:39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</row>
    <row r="743" spans="1:39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</row>
    <row r="744" spans="1:39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</row>
    <row r="745" spans="1:39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</row>
    <row r="746" spans="1:39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</row>
    <row r="747" spans="1:39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</row>
    <row r="748" spans="1:39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</row>
    <row r="749" spans="1:39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</row>
    <row r="750" spans="1:39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</row>
    <row r="751" spans="1:39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</row>
    <row r="752" spans="1:39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</row>
    <row r="753" spans="1:39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</row>
    <row r="754" spans="1:39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</row>
    <row r="755" spans="1:39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</row>
    <row r="756" spans="1:39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</row>
    <row r="757" spans="1:39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</row>
    <row r="758" spans="1:39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</row>
    <row r="759" spans="1:39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</row>
    <row r="760" spans="1:39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</row>
    <row r="761" spans="1:39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</row>
    <row r="762" spans="1:39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</row>
    <row r="763" spans="1:39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</row>
    <row r="764" spans="1:39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</row>
    <row r="765" spans="1:39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</row>
    <row r="766" spans="1:39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</row>
    <row r="767" spans="1:39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</row>
    <row r="768" spans="1:39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</row>
    <row r="769" spans="1:39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</row>
    <row r="770" spans="1:39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</row>
    <row r="771" spans="1:39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</row>
    <row r="772" spans="1:39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</row>
    <row r="773" spans="1:39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</row>
    <row r="774" spans="1:39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</row>
    <row r="775" spans="1:39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</row>
    <row r="776" spans="1:39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</row>
    <row r="777" spans="1:39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</row>
    <row r="778" spans="1:39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</row>
    <row r="779" spans="1:39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</row>
    <row r="780" spans="1:39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</row>
    <row r="781" spans="1:39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</row>
    <row r="782" spans="1:39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</row>
    <row r="783" spans="1:39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</row>
    <row r="784" spans="1:39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</row>
    <row r="785" spans="1:39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</row>
    <row r="786" spans="1:39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</row>
    <row r="787" spans="1:39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</row>
    <row r="788" spans="1:39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</row>
    <row r="789" spans="1:39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</row>
    <row r="790" spans="1:39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</row>
    <row r="791" spans="1:39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</row>
    <row r="792" spans="1:39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</row>
    <row r="793" spans="1:39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</row>
    <row r="794" spans="1:39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</row>
    <row r="795" spans="1:39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</row>
    <row r="796" spans="1:39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</row>
    <row r="797" spans="1:39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</row>
    <row r="798" spans="1:39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</row>
    <row r="799" spans="1:39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</row>
    <row r="800" spans="1:39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</row>
    <row r="801" spans="1:39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</row>
    <row r="802" spans="1:39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</row>
    <row r="803" spans="1:39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</row>
    <row r="804" spans="1:39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</row>
    <row r="805" spans="1:39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</row>
    <row r="806" spans="1:39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</row>
    <row r="807" spans="1:39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</row>
    <row r="808" spans="1:39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</row>
    <row r="809" spans="1:39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</row>
    <row r="810" spans="1:39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</row>
    <row r="811" spans="1:39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</row>
    <row r="812" spans="1:39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</row>
    <row r="813" spans="1:39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</row>
    <row r="814" spans="1:39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</row>
    <row r="815" spans="1:39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</row>
    <row r="816" spans="1:39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</row>
    <row r="817" spans="1:39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</row>
    <row r="818" spans="1:39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</row>
    <row r="819" spans="1:39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</row>
    <row r="820" spans="1:39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</row>
    <row r="821" spans="1:39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</row>
    <row r="822" spans="1:39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</row>
    <row r="823" spans="1:39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</row>
    <row r="824" spans="1:39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</row>
    <row r="825" spans="1:39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</row>
    <row r="826" spans="1:39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</row>
    <row r="827" spans="1:39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</row>
    <row r="828" spans="1:39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 spans="1:39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</row>
    <row r="830" spans="1:39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</row>
    <row r="831" spans="1:39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</row>
    <row r="832" spans="1:39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</row>
    <row r="833" spans="1:39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</row>
    <row r="834" spans="1:39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</row>
    <row r="835" spans="1:39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</row>
    <row r="836" spans="1:39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</row>
    <row r="837" spans="1:39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</row>
    <row r="838" spans="1:39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</row>
    <row r="839" spans="1:39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 spans="1:39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</row>
    <row r="841" spans="1:39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</row>
    <row r="842" spans="1:39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</row>
    <row r="843" spans="1:39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</row>
    <row r="844" spans="1:39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</row>
    <row r="845" spans="1:39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</row>
    <row r="846" spans="1:39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</row>
    <row r="847" spans="1:39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</row>
    <row r="848" spans="1:39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</row>
    <row r="849" spans="1:39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 spans="1:39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</row>
    <row r="851" spans="1:39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</row>
    <row r="852" spans="1:39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</row>
    <row r="853" spans="1:39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</row>
    <row r="854" spans="1:39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</row>
    <row r="855" spans="1:39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 spans="1:39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</row>
    <row r="857" spans="1:39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</row>
    <row r="858" spans="1:39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</row>
    <row r="859" spans="1:39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</row>
    <row r="860" spans="1:39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</row>
    <row r="861" spans="1:39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</row>
    <row r="862" spans="1:39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</row>
    <row r="863" spans="1:39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</row>
    <row r="864" spans="1:39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 spans="1:39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</row>
    <row r="866" spans="1:39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</row>
    <row r="867" spans="1:39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</row>
    <row r="868" spans="1:39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</row>
    <row r="869" spans="1:39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</row>
    <row r="870" spans="1:39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</row>
    <row r="871" spans="1:39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</row>
    <row r="872" spans="1:39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</row>
    <row r="873" spans="1:39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</row>
    <row r="874" spans="1:39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</row>
    <row r="875" spans="1:39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</row>
    <row r="876" spans="1:39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</row>
    <row r="877" spans="1:39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</row>
    <row r="878" spans="1:39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</row>
    <row r="879" spans="1:39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</row>
    <row r="880" spans="1:39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</row>
    <row r="881" spans="1:39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</row>
    <row r="882" spans="1:39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</row>
    <row r="883" spans="1:39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</row>
    <row r="884" spans="1:39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 spans="1:39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</row>
    <row r="886" spans="1:39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</row>
    <row r="887" spans="1:39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</row>
    <row r="888" spans="1:39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</row>
    <row r="889" spans="1:39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</row>
    <row r="890" spans="1:39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</row>
    <row r="891" spans="1:39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</row>
    <row r="892" spans="1:39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</row>
    <row r="893" spans="1:39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</row>
    <row r="894" spans="1:39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</row>
    <row r="895" spans="1:39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</row>
    <row r="896" spans="1:39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</row>
    <row r="897" spans="1:39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</row>
    <row r="898" spans="1:39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</row>
    <row r="899" spans="1:39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</row>
    <row r="900" spans="1:39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</row>
    <row r="901" spans="1:39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</row>
    <row r="902" spans="1:39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</row>
    <row r="903" spans="1:39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</row>
    <row r="904" spans="1:39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</row>
    <row r="905" spans="1:39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</row>
    <row r="906" spans="1:39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</row>
    <row r="907" spans="1:39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</row>
    <row r="908" spans="1:39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</row>
    <row r="909" spans="1:39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</row>
    <row r="910" spans="1:39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</row>
    <row r="911" spans="1:39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</row>
    <row r="912" spans="1:39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</row>
    <row r="913" spans="1:39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</row>
    <row r="914" spans="1:39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</row>
    <row r="915" spans="1:39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</row>
    <row r="916" spans="1:39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</row>
    <row r="917" spans="1:39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</row>
    <row r="918" spans="1:39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</row>
    <row r="919" spans="1:39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</row>
    <row r="920" spans="1:39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</row>
    <row r="921" spans="1:39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</row>
    <row r="922" spans="1:39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</row>
    <row r="923" spans="1:39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</row>
    <row r="924" spans="1:39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</row>
    <row r="925" spans="1:39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</row>
    <row r="926" spans="1:39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</row>
    <row r="927" spans="1:39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</row>
    <row r="928" spans="1:39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</row>
    <row r="929" spans="1:39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</row>
    <row r="930" spans="1:39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</row>
    <row r="931" spans="1:39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</row>
    <row r="932" spans="1:39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</row>
    <row r="933" spans="1:39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</row>
    <row r="934" spans="1:39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</row>
    <row r="935" spans="1:39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</row>
    <row r="936" spans="1:39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</row>
    <row r="937" spans="1:39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</row>
    <row r="938" spans="1:39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</row>
    <row r="939" spans="1:39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</row>
    <row r="940" spans="1:39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</row>
    <row r="941" spans="1:39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 spans="1:39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</row>
    <row r="943" spans="1:39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</row>
    <row r="944" spans="1:39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</row>
    <row r="945" spans="1:39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</row>
    <row r="946" spans="1:39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</row>
    <row r="947" spans="1:39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</row>
    <row r="948" spans="1:39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</row>
    <row r="949" spans="1:39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</row>
    <row r="950" spans="1:39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</row>
    <row r="951" spans="1:39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</row>
    <row r="952" spans="1:39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</row>
    <row r="953" spans="1:39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</row>
    <row r="954" spans="1:39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</row>
    <row r="955" spans="1:39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</row>
    <row r="956" spans="1:39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</row>
    <row r="957" spans="1:39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</row>
    <row r="958" spans="1:39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</row>
    <row r="959" spans="1:39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</row>
    <row r="960" spans="1:39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</row>
    <row r="961" spans="1:39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</row>
    <row r="962" spans="1:39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</row>
    <row r="963" spans="1:39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</row>
    <row r="964" spans="1:39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</row>
    <row r="965" spans="1:39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</row>
    <row r="966" spans="1:39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</row>
    <row r="967" spans="1:39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</row>
    <row r="968" spans="1:39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</row>
    <row r="969" spans="1:39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</row>
    <row r="970" spans="1:39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</row>
    <row r="971" spans="1:39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</row>
    <row r="972" spans="1:39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</row>
    <row r="973" spans="1:39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</row>
    <row r="974" spans="1:39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</row>
    <row r="975" spans="1:39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</row>
    <row r="976" spans="1:39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</row>
    <row r="977" spans="1:39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</row>
    <row r="978" spans="1:39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</row>
    <row r="979" spans="1:39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</row>
    <row r="980" spans="1:39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</row>
    <row r="981" spans="1:39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</row>
    <row r="982" spans="1:39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</row>
    <row r="983" spans="1:39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</row>
    <row r="984" spans="1:39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</row>
    <row r="985" spans="1:39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</row>
    <row r="986" spans="1:39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</row>
    <row r="987" spans="1:39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</row>
    <row r="988" spans="1:39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</row>
    <row r="989" spans="1:39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</row>
    <row r="990" spans="1:39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</row>
    <row r="991" spans="1:39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</row>
    <row r="992" spans="1:39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</row>
    <row r="993" spans="1:39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</row>
    <row r="994" spans="1:39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</row>
    <row r="995" spans="1:39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</row>
    <row r="996" spans="1:39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</row>
    <row r="997" spans="1:39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</row>
    <row r="998" spans="1:39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</row>
    <row r="999" spans="1:39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</row>
    <row r="1000" spans="1:39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</row>
    <row r="1001" spans="1:39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</row>
  </sheetData>
  <mergeCells count="9">
    <mergeCell ref="B29:I29"/>
    <mergeCell ref="B31:I31"/>
    <mergeCell ref="B32:Q32"/>
    <mergeCell ref="A1:A2"/>
    <mergeCell ref="B1:E1"/>
    <mergeCell ref="F1:I1"/>
    <mergeCell ref="J1:M1"/>
    <mergeCell ref="N1:Q1"/>
    <mergeCell ref="B30:O30"/>
  </mergeCells>
  <pageMargins left="0.7" right="0.7" top="0.75" bottom="0.75" header="0.3" footer="0.3"/>
  <pageSetup paperSize="5" scale="68" fitToHeight="0" orientation="landscape" r:id="rId1"/>
  <headerFooter>
    <oddHeader>&amp;C&amp;"-,Bold"&amp;24Mail-in Ballots Left to Count as of August 7, 2022</oddHeader>
  </headerFooter>
  <ignoredErrors>
    <ignoredError sqref="L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MIB- Wed., August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E. Hartman</dc:creator>
  <cp:lastModifiedBy>Tracey E. Hartman</cp:lastModifiedBy>
  <cp:lastPrinted>2022-08-02T13:39:34Z</cp:lastPrinted>
  <dcterms:created xsi:type="dcterms:W3CDTF">2022-08-01T02:19:09Z</dcterms:created>
  <dcterms:modified xsi:type="dcterms:W3CDTF">2022-08-08T19:52:26Z</dcterms:modified>
</cp:coreProperties>
</file>